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0e6db9acbf7f79c/Documents/1 141 Syllabii/"/>
    </mc:Choice>
  </mc:AlternateContent>
  <xr:revisionPtr revIDLastSave="1" documentId="8_{20683F97-5939-4983-861A-A414CED6588A}" xr6:coauthVersionLast="47" xr6:coauthVersionMax="47" xr10:uidLastSave="{77C302E7-32B0-4C2A-98D9-A9587B703234}"/>
  <bookViews>
    <workbookView xWindow="59160" yWindow="6870" windowWidth="26715" windowHeight="14535" activeTab="1" xr2:uid="{2E7B8E9F-424A-42ED-913A-FDB03982EE64}"/>
  </bookViews>
  <sheets>
    <sheet name="Calculator C172R &amp; S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" l="1"/>
  <c r="F10" i="2"/>
  <c r="F6" i="2"/>
  <c r="F5" i="2"/>
  <c r="F5" i="1"/>
  <c r="E30" i="1" l="1"/>
  <c r="E29" i="1"/>
  <c r="E11" i="1" l="1"/>
  <c r="F11" i="1" s="1"/>
  <c r="C24" i="1" s="1"/>
  <c r="E24" i="1" s="1"/>
  <c r="E8" i="1"/>
  <c r="C22" i="1" s="1"/>
  <c r="E22" i="1" s="1"/>
  <c r="E14" i="1"/>
  <c r="C14" i="1"/>
  <c r="C21" i="1" s="1"/>
  <c r="E20" i="1"/>
  <c r="E19" i="1"/>
  <c r="E18" i="1"/>
  <c r="E17" i="1"/>
  <c r="E16" i="1"/>
  <c r="E15" i="1"/>
  <c r="E21" i="1" l="1"/>
  <c r="C23" i="1"/>
  <c r="D14" i="1"/>
  <c r="F23" i="1" l="1"/>
  <c r="C32" i="1"/>
  <c r="E23" i="1"/>
  <c r="E32" i="1" s="1"/>
  <c r="D32" i="1" s="1"/>
  <c r="D21" i="1"/>
  <c r="G23" i="1"/>
  <c r="C25" i="1"/>
  <c r="D23" i="1" l="1"/>
  <c r="E25" i="1"/>
  <c r="D25" i="1" s="1"/>
</calcChain>
</file>

<file path=xl/sharedStrings.xml><?xml version="1.0" encoding="utf-8"?>
<sst xmlns="http://schemas.openxmlformats.org/spreadsheetml/2006/main" count="77" uniqueCount="58">
  <si>
    <t>Item</t>
  </si>
  <si>
    <t>Weight</t>
  </si>
  <si>
    <t>Arm</t>
  </si>
  <si>
    <t>Moment</t>
  </si>
  <si>
    <t>Basic Empty Weight</t>
  </si>
  <si>
    <t>Tail</t>
  </si>
  <si>
    <t>Type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</si>
  <si>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</si>
  <si>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</si>
  <si>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</si>
  <si>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</si>
  <si>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</si>
  <si>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</si>
  <si>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</si>
  <si>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</si>
  <si>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</si>
  <si>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</si>
  <si>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N857SP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</si>
  <si>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</si>
  <si>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</si>
  <si>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</si>
  <si>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</si>
  <si>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</si>
  <si>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</si>
  <si>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</si>
  <si>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Hours</t>
  </si>
  <si>
    <t>GPH</t>
  </si>
  <si>
    <t>Gallons Burned</t>
  </si>
  <si>
    <t>Fuel at Departure</t>
  </si>
  <si>
    <t>Fuel Burned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</si>
  <si>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</si>
  <si>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</si>
  <si>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</si>
  <si>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</si>
  <si>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</si>
  <si>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</si>
  <si>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</si>
  <si>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</si>
  <si>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Fuel Gallons-useable</t>
  </si>
  <si>
    <t>Second, Fill in Yellow areas only, spreadsheet will do the rest!</t>
  </si>
  <si>
    <t>Underweight Amt</t>
  </si>
  <si>
    <t>Overweight Amt</t>
  </si>
  <si>
    <t>Max weight in each Bag location</t>
  </si>
  <si>
    <t>Max sta 95</t>
  </si>
  <si>
    <t>Max Sta 123</t>
  </si>
  <si>
    <t>Gross Ramp Wt</t>
  </si>
  <si>
    <t>Pounds Burned</t>
  </si>
  <si>
    <t>Loaded Aircraft TO</t>
  </si>
  <si>
    <t>Loaded AC Landing</t>
  </si>
  <si>
    <t>First, goto tab 2 and copy the line of the aircraft you intend to fly and paste it to line 5 below</t>
  </si>
  <si>
    <t>Length of Flight</t>
  </si>
  <si>
    <t>C-172R Envelope</t>
  </si>
  <si>
    <t>C-172S Envelope</t>
  </si>
  <si>
    <t>SE Fleet Weight and Balance Table (07/23)</t>
  </si>
  <si>
    <t>172R+S-G5</t>
  </si>
  <si>
    <t>C172S-G5</t>
  </si>
  <si>
    <t>Weight and Balance Calculator  -  C172R and C172S Version (R9)</t>
  </si>
  <si>
    <t>C172R + G5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</si>
</sst>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.00;[Red]\-[$$-409]#,##0.00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color indexed="62"/>
      <name val="Arial"/>
      <family val="2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165" fontId="10" fillId="0" borderId="0" applyFill="0" applyBorder="0" applyAlignment="0" applyProtection="0"/>
    <xf numFmtId="0" fontId="11" fillId="0" borderId="0" applyNumberFormat="0" applyFill="0" applyBorder="0" applyProtection="0">
      <alignment horizontal="center"/>
    </xf>
    <xf numFmtId="0" fontId="11" fillId="0" borderId="0" applyNumberFormat="0" applyFill="0" applyBorder="0" applyProtection="0">
      <alignment horizontal="center" textRotation="90"/>
    </xf>
    <xf numFmtId="0" fontId="12" fillId="0" borderId="0" applyNumberFormat="0" applyFill="0" applyBorder="0" applyAlignment="0" applyProtection="0"/>
  </cellStyleXfs>
  <cellXfs count="103">
    <xf numFmtId="0" fontId="0" fillId="0" borderId="0" xfId="0"/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6" fillId="0" borderId="11" xfId="0" applyFont="1" applyBorder="1"/>
    <xf numFmtId="0" fontId="3" fillId="4" borderId="19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6" fillId="0" borderId="17" xfId="0" applyFont="1" applyBorder="1"/>
    <xf numFmtId="0" fontId="6" fillId="3" borderId="4" xfId="0" applyFont="1" applyFill="1" applyBorder="1"/>
    <xf numFmtId="0" fontId="6" fillId="3" borderId="5" xfId="0" applyFont="1" applyFill="1" applyBorder="1"/>
    <xf numFmtId="0" fontId="6" fillId="0" borderId="18" xfId="0" applyFont="1" applyBorder="1"/>
    <xf numFmtId="0" fontId="6" fillId="0" borderId="1" xfId="0" applyFont="1" applyBorder="1"/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/>
    <xf numFmtId="164" fontId="3" fillId="0" borderId="16" xfId="0" applyNumberFormat="1" applyFont="1" applyBorder="1"/>
    <xf numFmtId="0" fontId="3" fillId="0" borderId="17" xfId="0" applyFont="1" applyBorder="1"/>
    <xf numFmtId="0" fontId="3" fillId="0" borderId="16" xfId="0" applyFont="1" applyBorder="1"/>
    <xf numFmtId="0" fontId="3" fillId="5" borderId="18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0" borderId="14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2" fontId="3" fillId="0" borderId="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164" fontId="6" fillId="0" borderId="1" xfId="0" applyNumberFormat="1" applyFont="1" applyBorder="1"/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6" xfId="0" applyFont="1" applyBorder="1" applyAlignment="1">
      <alignment horizontal="right"/>
    </xf>
    <xf numFmtId="0" fontId="6" fillId="0" borderId="27" xfId="0" applyFont="1" applyBorder="1"/>
    <xf numFmtId="0" fontId="8" fillId="0" borderId="0" xfId="0" applyFont="1" applyAlignment="1">
      <alignment vertical="center" textRotation="90"/>
    </xf>
    <xf numFmtId="0" fontId="5" fillId="8" borderId="17" xfId="0" applyFont="1" applyFill="1" applyBorder="1"/>
    <xf numFmtId="0" fontId="5" fillId="8" borderId="16" xfId="0" applyFont="1" applyFill="1" applyBorder="1"/>
    <xf numFmtId="0" fontId="3" fillId="0" borderId="29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8" fillId="9" borderId="12" xfId="0" applyNumberFormat="1" applyFont="1" applyFill="1" applyBorder="1" applyAlignment="1">
      <alignment horizontal="center"/>
    </xf>
    <xf numFmtId="164" fontId="8" fillId="0" borderId="11" xfId="0" applyNumberFormat="1" applyFont="1" applyBorder="1"/>
    <xf numFmtId="164" fontId="8" fillId="0" borderId="13" xfId="0" applyNumberFormat="1" applyFont="1" applyBorder="1"/>
    <xf numFmtId="0" fontId="6" fillId="0" borderId="22" xfId="0" applyFont="1" applyBorder="1"/>
    <xf numFmtId="164" fontId="6" fillId="4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33" xfId="0" applyBorder="1" applyAlignment="1">
      <alignment horizontal="center"/>
    </xf>
    <xf numFmtId="0" fontId="13" fillId="0" borderId="0" xfId="0" applyFont="1"/>
    <xf numFmtId="0" fontId="0" fillId="0" borderId="4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/>
    <xf numFmtId="0" fontId="0" fillId="0" borderId="7" xfId="0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0" fillId="0" borderId="9" xfId="0" applyBorder="1"/>
    <xf numFmtId="0" fontId="0" fillId="0" borderId="10" xfId="0" applyBorder="1" applyAlignment="1">
      <alignment horizontal="center"/>
    </xf>
    <xf numFmtId="0" fontId="2" fillId="0" borderId="3" xfId="0" applyFont="1" applyBorder="1"/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0" fontId="3" fillId="0" borderId="1" xfId="0" applyFont="1" applyBorder="1"/>
    <xf numFmtId="164" fontId="3" fillId="0" borderId="7" xfId="0" applyNumberFormat="1" applyFont="1" applyBorder="1" applyAlignment="1">
      <alignment horizontal="center"/>
    </xf>
    <xf numFmtId="0" fontId="14" fillId="0" borderId="6" xfId="0" applyFont="1" applyBorder="1"/>
    <xf numFmtId="0" fontId="8" fillId="8" borderId="24" xfId="0" applyFont="1" applyFill="1" applyBorder="1" applyAlignment="1">
      <alignment horizontal="center" vertical="center" textRotation="90"/>
    </xf>
    <xf numFmtId="0" fontId="8" fillId="8" borderId="25" xfId="0" applyFont="1" applyFill="1" applyBorder="1" applyAlignment="1">
      <alignment horizontal="center" vertical="center" textRotation="90"/>
    </xf>
    <xf numFmtId="0" fontId="8" fillId="8" borderId="28" xfId="0" applyFont="1" applyFill="1" applyBorder="1" applyAlignment="1">
      <alignment horizontal="center" vertical="center" textRotation="90"/>
    </xf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9" xfId="0" applyBorder="1" applyAlignment="1">
      <alignment horizontal="center"/>
    </xf>
  </cellXfs>
  <cellStyles count="7">
    <cellStyle name="Excel_CondFormat_4_1_1 1" xfId="6" xr:uid="{00000000-0005-0000-0000-00002F000000}"/>
    <cellStyle name="Heading" xfId="4" xr:uid="{00000000-0005-0000-0000-000040000000}"/>
    <cellStyle name="Heading1" xfId="5" xr:uid="{00000000-0005-0000-0000-000041000000}"/>
    <cellStyle name="Normal" xfId="0" builtinId="0"/>
    <cellStyle name="Normal 2" xfId="1" xr:uid="{00000000-0005-0000-0000-000042000000}"/>
    <cellStyle name="Result" xfId="2" xr:uid="{00000000-0005-0000-0000-000043000000}"/>
    <cellStyle name="Result2" xfId="3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33</xdr:row>
      <xdr:rowOff>66675</xdr:rowOff>
    </xdr:from>
    <xdr:to>
      <xdr:col>6</xdr:col>
      <xdr:colOff>1466851</xdr:colOff>
      <xdr:row>64</xdr:row>
      <xdr:rowOff>11897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36C4B5-7BCB-4691-9DFB-D148C7C5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1" y="9315450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76200</xdr:colOff>
      <xdr:row>33</xdr:row>
      <xdr:rowOff>76200</xdr:rowOff>
    </xdr:from>
    <xdr:to>
      <xdr:col>3</xdr:col>
      <xdr:colOff>1199372</xdr:colOff>
      <xdr:row>64</xdr:row>
      <xdr:rowOff>104776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28A354-CBD6-403E-9BD6-6544410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9324975"/>
          <a:ext cx="4271185" cy="5934076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12</xdr:row>
      <xdr:rowOff>28575</xdr:rowOff>
    </xdr:from>
    <xdr:to>
      <xdr:col>6</xdr:col>
      <xdr:colOff>370855</xdr:colOff>
      <xdr:row>41</xdr:row>
      <xdr:rowOff>97188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62225"/>
          <a:ext cx="4190380" cy="5316888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75</xdr:row>
      <xdr:rowOff>160978</xdr:rowOff>
    </xdr:from>
    <xdr:to>
      <xdr:col>16</xdr:col>
      <xdr:colOff>418382</xdr:colOff>
      <xdr:row>117</xdr:row>
      <xdr:rowOff>140930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4825" y="15058078"/>
          <a:ext cx="5552357" cy="79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57150</xdr:rowOff>
    </xdr:from>
    <xdr:to>
      <xdr:col>16</xdr:col>
      <xdr:colOff>113600</xdr:colOff>
      <xdr:row>75</xdr:row>
      <xdr:rowOff>18055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49"/>
        <a:stretch/>
      </xdr:blipFill>
      <xdr:spPr>
        <a:xfrm>
          <a:off x="4133850" y="8286750"/>
          <a:ext cx="5428550" cy="662840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</xdr:row>
      <xdr:rowOff>19050</xdr:rowOff>
    </xdr:from>
    <xdr:to>
      <xdr:col>16</xdr:col>
      <xdr:colOff>275508</xdr:colOff>
      <xdr:row>40</xdr:row>
      <xdr:rowOff>46643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1475" y="352425"/>
          <a:ext cx="5542833" cy="7857143"/>
        </a:xfrm>
        <a:prstGeom prst="rect">
          <a:avLst/>
        </a:prstGeom>
      </xdr:spPr>
    </xdr:pic>
    <xdr:clientData/>
  </xdr:twoCellAnchor>
  <xdr:twoCellAnchor editAs="oneCell">
    <xdr:from>
      <xdr:col>16</xdr:col>
      <xdr:colOff>504825</xdr:colOff>
      <xdr:row>2</xdr:row>
      <xdr:rowOff>0</xdr:rowOff>
    </xdr:from>
    <xdr:to>
      <xdr:col>23</xdr:col>
      <xdr:colOff>447675</xdr:colOff>
      <xdr:row>30</xdr:row>
      <xdr:rowOff>107147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CF26E2-591A-401F-BAA4-2310C6DCD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53625" y="523875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G33"/>
  <sheetViews>
    <sheetView workbookViewId="0"/>
  </sheetViews>
  <sheetFormatPr defaultColWidth="8.85546875" defaultRowHeight="15" x14ac:dyDescent="0.25"/>
  <cols>
    <col min="1" max="1" width="10.7109375" customWidth="1"/>
    <col min="2" max="2" width="23.7109375" customWidth="1"/>
    <col min="3" max="3" width="12.85546875" customWidth="1"/>
    <col min="4" max="4" width="19.28515625" bestFit="1" customWidth="1"/>
    <col min="5" max="5" width="18.85546875" customWidth="1"/>
    <col min="6" max="6" width="21.85546875" customWidth="1"/>
    <col min="7" max="7" width="25.140625" customWidth="1"/>
  </cols>
  <sheetData>
    <row r="1" spans="1:7" ht="21" x14ac:dyDescent="0.35">
      <c r="A1" s="1" t="s">
        <v>56</v>
      </c>
    </row>
    <row r="2" spans="1:7" ht="19.5" customHeight="1" x14ac:dyDescent="0.25">
      <c r="A2" s="5" t="s">
        <v>49</v>
      </c>
    </row>
    <row r="3" spans="1:7" ht="15.75" x14ac:dyDescent="0.25">
      <c r="A3" s="5" t="s">
        <v>39</v>
      </c>
    </row>
    <row r="4" spans="1:7" ht="42" x14ac:dyDescent="0.35">
      <c r="A4" s="6" t="s">
        <v>5</v>
      </c>
      <c r="B4" s="6" t="s">
        <v>6</v>
      </c>
      <c r="C4" s="6" t="s">
        <v>45</v>
      </c>
      <c r="D4" s="6" t="s">
        <v>7</v>
      </c>
      <c r="E4" s="6" t="s">
        <v>3</v>
      </c>
      <c r="F4" s="6" t="s">
        <v>8</v>
      </c>
      <c r="G4" s="7"/>
    </row>
    <row r="5" spans="1:7" ht="21" x14ac:dyDescent="0.35">
      <c r="A5" s="91" t="s">
        <v>9</v>
      </c>
      <c r="B5" s="85" t="s">
        <v>54</v>
      </c>
      <c r="C5" s="21">
        <v>2550</v>
      </c>
      <c r="D5" s="20">
        <v>1648.97</v>
      </c>
      <c r="E5" s="89">
        <v>65748.44</v>
      </c>
      <c r="F5" s="90">
        <f>+C5-D5</f>
        <v>901.03</v>
      </c>
      <c r="G5" s="7"/>
    </row>
    <row r="6" spans="1:7" ht="21" x14ac:dyDescent="0.35">
      <c r="A6" s="1"/>
      <c r="B6" s="8"/>
      <c r="C6" s="8"/>
      <c r="D6" s="9"/>
      <c r="E6" s="1"/>
      <c r="F6" s="8"/>
      <c r="G6" s="7"/>
    </row>
    <row r="7" spans="1:7" ht="42.75" thickBot="1" x14ac:dyDescent="0.4">
      <c r="A7" s="7"/>
      <c r="B7" s="7"/>
      <c r="C7" s="10" t="s">
        <v>33</v>
      </c>
      <c r="D7" s="10" t="s">
        <v>32</v>
      </c>
      <c r="E7" s="10" t="s">
        <v>30</v>
      </c>
      <c r="F7" s="7"/>
      <c r="G7" s="7"/>
    </row>
    <row r="8" spans="1:7" ht="21.75" thickBot="1" x14ac:dyDescent="0.4">
      <c r="A8" s="7"/>
      <c r="B8" s="11" t="s">
        <v>38</v>
      </c>
      <c r="C8" s="12">
        <v>0</v>
      </c>
      <c r="D8" s="44">
        <v>6</v>
      </c>
      <c r="E8" s="45">
        <f>+C8*D8</f>
        <v>0</v>
      </c>
      <c r="F8" s="7"/>
      <c r="G8" s="7"/>
    </row>
    <row r="9" spans="1:7" ht="21.75" thickBot="1" x14ac:dyDescent="0.4">
      <c r="A9" s="7"/>
      <c r="B9" s="7"/>
      <c r="C9" s="13"/>
      <c r="D9" s="7"/>
      <c r="E9" s="7"/>
      <c r="F9" s="7"/>
      <c r="G9" s="7"/>
    </row>
    <row r="10" spans="1:7" ht="21" x14ac:dyDescent="0.35">
      <c r="A10" s="7"/>
      <c r="B10" s="14"/>
      <c r="C10" s="15" t="s">
        <v>25</v>
      </c>
      <c r="D10" s="15" t="s">
        <v>26</v>
      </c>
      <c r="E10" s="16" t="s">
        <v>27</v>
      </c>
      <c r="F10" s="16" t="s">
        <v>46</v>
      </c>
      <c r="G10" s="7"/>
    </row>
    <row r="11" spans="1:7" ht="21.75" thickBot="1" x14ac:dyDescent="0.4">
      <c r="A11" s="7"/>
      <c r="B11" s="17" t="s">
        <v>50</v>
      </c>
      <c r="C11" s="22">
        <v>1.5</v>
      </c>
      <c r="D11" s="68">
        <v>8</v>
      </c>
      <c r="E11" s="46">
        <f>+C11*D11</f>
        <v>12</v>
      </c>
      <c r="F11" s="46">
        <f>+E11*6</f>
        <v>72</v>
      </c>
      <c r="G11" s="7"/>
    </row>
    <row r="12" spans="1:7" ht="21" x14ac:dyDescent="0.35">
      <c r="A12" s="7"/>
      <c r="B12" s="7"/>
      <c r="C12" s="7"/>
      <c r="D12" s="7"/>
      <c r="E12" s="7"/>
      <c r="F12" s="7"/>
      <c r="G12" s="7"/>
    </row>
    <row r="13" spans="1:7" ht="21" x14ac:dyDescent="0.35">
      <c r="A13" s="7"/>
      <c r="B13" s="19" t="s">
        <v>0</v>
      </c>
      <c r="C13" s="19" t="s">
        <v>1</v>
      </c>
      <c r="D13" s="19" t="s">
        <v>2</v>
      </c>
      <c r="E13" s="19" t="s">
        <v>3</v>
      </c>
      <c r="F13" s="7"/>
      <c r="G13" s="7"/>
    </row>
    <row r="14" spans="1:7" ht="21.75" thickBot="1" x14ac:dyDescent="0.4">
      <c r="A14" s="7"/>
      <c r="B14" s="18" t="s">
        <v>4</v>
      </c>
      <c r="C14" s="20">
        <f>+D5</f>
        <v>1648.97</v>
      </c>
      <c r="D14" s="36">
        <f>+E14/C14</f>
        <v>39.87242945596342</v>
      </c>
      <c r="E14" s="21">
        <f>+E5</f>
        <v>65748.44</v>
      </c>
    </row>
    <row r="15" spans="1:7" ht="21" customHeight="1" x14ac:dyDescent="0.35">
      <c r="A15" s="92" t="s">
        <v>31</v>
      </c>
      <c r="B15" s="18" t="s">
        <v>19</v>
      </c>
      <c r="C15" s="22">
        <v>0</v>
      </c>
      <c r="D15" s="21">
        <v>37</v>
      </c>
      <c r="E15" s="52">
        <f>+C15*D15</f>
        <v>0</v>
      </c>
      <c r="F15" s="53"/>
      <c r="G15" s="54"/>
    </row>
    <row r="16" spans="1:7" ht="24" thickBot="1" x14ac:dyDescent="0.4">
      <c r="A16" s="93"/>
      <c r="B16" s="18" t="s">
        <v>20</v>
      </c>
      <c r="C16" s="22">
        <v>0</v>
      </c>
      <c r="D16" s="21">
        <v>37</v>
      </c>
      <c r="E16" s="52">
        <f t="shared" ref="E16:E24" si="0">+C16*D16</f>
        <v>0</v>
      </c>
      <c r="F16" s="53"/>
      <c r="G16" s="54"/>
    </row>
    <row r="17" spans="1:7" ht="23.25" x14ac:dyDescent="0.35">
      <c r="A17" s="93"/>
      <c r="B17" s="18" t="s">
        <v>18</v>
      </c>
      <c r="C17" s="22">
        <v>0</v>
      </c>
      <c r="D17" s="21">
        <v>73</v>
      </c>
      <c r="E17" s="52">
        <f t="shared" si="0"/>
        <v>0</v>
      </c>
      <c r="F17" s="50" t="s">
        <v>42</v>
      </c>
      <c r="G17" s="51"/>
    </row>
    <row r="18" spans="1:7" ht="23.25" x14ac:dyDescent="0.35">
      <c r="A18" s="93"/>
      <c r="B18" s="18" t="s">
        <v>18</v>
      </c>
      <c r="C18" s="22">
        <v>0</v>
      </c>
      <c r="D18" s="21">
        <v>73</v>
      </c>
      <c r="E18" s="52">
        <f t="shared" si="0"/>
        <v>0</v>
      </c>
      <c r="F18" s="59" t="s">
        <v>43</v>
      </c>
      <c r="G18" s="60">
        <v>120</v>
      </c>
    </row>
    <row r="19" spans="1:7" ht="24" thickBot="1" x14ac:dyDescent="0.4">
      <c r="A19" s="93"/>
      <c r="B19" s="18" t="s">
        <v>21</v>
      </c>
      <c r="C19" s="22">
        <v>0</v>
      </c>
      <c r="D19" s="21">
        <v>95</v>
      </c>
      <c r="E19" s="52">
        <f t="shared" si="0"/>
        <v>0</v>
      </c>
      <c r="F19" s="61" t="s">
        <v>44</v>
      </c>
      <c r="G19" s="62">
        <v>50</v>
      </c>
    </row>
    <row r="20" spans="1:7" ht="21.75" thickBot="1" x14ac:dyDescent="0.4">
      <c r="A20" s="94"/>
      <c r="B20" s="23" t="s">
        <v>22</v>
      </c>
      <c r="C20" s="24">
        <v>0</v>
      </c>
      <c r="D20" s="25">
        <v>123</v>
      </c>
      <c r="E20" s="25">
        <f t="shared" si="0"/>
        <v>0</v>
      </c>
      <c r="F20" s="7"/>
      <c r="G20" s="7"/>
    </row>
    <row r="21" spans="1:7" ht="21.75" thickBot="1" x14ac:dyDescent="0.4">
      <c r="A21" s="49"/>
      <c r="B21" s="47" t="s">
        <v>23</v>
      </c>
      <c r="C21" s="26">
        <f>+SUM(C14:C20)</f>
        <v>1648.97</v>
      </c>
      <c r="D21" s="63">
        <f>+E21/C21</f>
        <v>39.87242945596342</v>
      </c>
      <c r="E21" s="27">
        <f>+SUM(E14:E20)</f>
        <v>65748.44</v>
      </c>
      <c r="F21" s="95" t="s">
        <v>24</v>
      </c>
      <c r="G21" s="96"/>
    </row>
    <row r="22" spans="1:7" ht="21.75" thickBot="1" x14ac:dyDescent="0.4">
      <c r="A22" s="49"/>
      <c r="B22" s="48" t="s">
        <v>28</v>
      </c>
      <c r="C22" s="23">
        <f>+E8</f>
        <v>0</v>
      </c>
      <c r="D22" s="25">
        <v>48</v>
      </c>
      <c r="E22" s="25">
        <f t="shared" si="0"/>
        <v>0</v>
      </c>
      <c r="F22" s="28" t="s">
        <v>40</v>
      </c>
      <c r="G22" s="29" t="s">
        <v>41</v>
      </c>
    </row>
    <row r="23" spans="1:7" ht="23.25" customHeight="1" thickBot="1" x14ac:dyDescent="0.45">
      <c r="A23" s="49"/>
      <c r="B23" s="11" t="s">
        <v>47</v>
      </c>
      <c r="C23" s="37">
        <f>+C22+C21</f>
        <v>1648.97</v>
      </c>
      <c r="D23" s="64">
        <f>+E23/C23</f>
        <v>39.87242945596342</v>
      </c>
      <c r="E23" s="38">
        <f>+E22+E21</f>
        <v>65748.44</v>
      </c>
      <c r="F23" s="30">
        <f>IF(C23&lt;(C5+0.1),C5-C23,0)</f>
        <v>901.03</v>
      </c>
      <c r="G23" s="31">
        <f>IF(C23&gt;C5,+C23-C5,0)</f>
        <v>0</v>
      </c>
    </row>
    <row r="24" spans="1:7" ht="19.5" customHeight="1" thickBot="1" x14ac:dyDescent="0.4">
      <c r="A24" s="49"/>
      <c r="B24" s="32" t="s">
        <v>29</v>
      </c>
      <c r="C24" s="7">
        <f>-F11</f>
        <v>-72</v>
      </c>
      <c r="D24" s="8">
        <v>48</v>
      </c>
      <c r="E24" s="25">
        <f t="shared" si="0"/>
        <v>-3456</v>
      </c>
      <c r="F24" s="7"/>
      <c r="G24" s="7"/>
    </row>
    <row r="25" spans="1:7" ht="24" customHeight="1" thickBot="1" x14ac:dyDescent="0.45">
      <c r="A25" s="49"/>
      <c r="B25" s="67" t="s">
        <v>48</v>
      </c>
      <c r="C25" s="65">
        <f>+C23+C24</f>
        <v>1576.97</v>
      </c>
      <c r="D25" s="64">
        <f>+E25/C25</f>
        <v>39.501347520878646</v>
      </c>
      <c r="E25" s="66">
        <f>+E23+E24</f>
        <v>62292.44</v>
      </c>
      <c r="F25" s="7"/>
      <c r="G25" s="7"/>
    </row>
    <row r="26" spans="1:7" ht="7.5" customHeight="1" x14ac:dyDescent="0.35">
      <c r="A26" s="7"/>
      <c r="B26" s="7"/>
      <c r="C26" s="7"/>
      <c r="D26" s="7"/>
      <c r="E26" s="7"/>
      <c r="F26" s="7"/>
      <c r="G26" s="7"/>
    </row>
    <row r="27" spans="1:7" ht="7.5" customHeight="1" thickBot="1" x14ac:dyDescent="0.4">
      <c r="A27" s="7"/>
      <c r="F27" s="7"/>
      <c r="G27" s="7"/>
    </row>
    <row r="28" spans="1:7" ht="21" x14ac:dyDescent="0.35">
      <c r="B28" s="40" t="s">
        <v>34</v>
      </c>
      <c r="C28" s="41" t="s">
        <v>1</v>
      </c>
      <c r="D28" s="41" t="s">
        <v>2</v>
      </c>
      <c r="E28" s="42" t="s">
        <v>3</v>
      </c>
    </row>
    <row r="29" spans="1:7" ht="21" x14ac:dyDescent="0.35">
      <c r="B29" s="33" t="s">
        <v>35</v>
      </c>
      <c r="C29" s="22">
        <v>0</v>
      </c>
      <c r="D29" s="22">
        <v>0</v>
      </c>
      <c r="E29" s="34">
        <f>+C29*D29</f>
        <v>0</v>
      </c>
    </row>
    <row r="30" spans="1:7" ht="21.75" thickBot="1" x14ac:dyDescent="0.4">
      <c r="B30" s="35" t="s">
        <v>36</v>
      </c>
      <c r="C30" s="39">
        <v>0</v>
      </c>
      <c r="D30" s="39">
        <v>0</v>
      </c>
      <c r="E30" s="34">
        <f>+C30*D30</f>
        <v>0</v>
      </c>
    </row>
    <row r="31" spans="1:7" ht="21" x14ac:dyDescent="0.35">
      <c r="B31" s="7"/>
      <c r="C31" s="7"/>
      <c r="D31" s="7"/>
      <c r="E31" s="7"/>
    </row>
    <row r="32" spans="1:7" ht="21" x14ac:dyDescent="0.35">
      <c r="B32" s="18" t="s">
        <v>37</v>
      </c>
      <c r="C32" s="43">
        <f>+C23+C29-C30</f>
        <v>1648.97</v>
      </c>
      <c r="D32" s="36">
        <f>+E32/C32</f>
        <v>39.87242945596342</v>
      </c>
      <c r="E32" s="43">
        <f>+E23+E29-E30</f>
        <v>65748.44</v>
      </c>
    </row>
    <row r="33" spans="1:7" ht="26.25" x14ac:dyDescent="0.4">
      <c r="A33" s="98" t="s">
        <v>51</v>
      </c>
      <c r="B33" s="98"/>
      <c r="C33" s="98"/>
      <c r="D33" s="71"/>
      <c r="E33" s="97" t="s">
        <v>52</v>
      </c>
      <c r="F33" s="97"/>
      <c r="G33" s="97"/>
    </row>
  </sheetData>
  <mergeCells count="4">
    <mergeCell ref="A15:A20"/>
    <mergeCell ref="F21:G21"/>
    <mergeCell ref="E33:G33"/>
    <mergeCell ref="A33:C3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U31"/>
  <sheetViews>
    <sheetView tabSelected="1" workbookViewId="0">
      <selection activeCell="A4" sqref="A4:F11"/>
    </sheetView>
  </sheetViews>
  <sheetFormatPr defaultColWidth="8.85546875" defaultRowHeight="15" x14ac:dyDescent="0.25"/>
  <cols>
    <col min="2" max="2" width="10.140625" customWidth="1"/>
  </cols>
  <sheetData>
    <row r="1" spans="1:21" ht="26.25" x14ac:dyDescent="0.4">
      <c r="A1" s="99" t="s">
        <v>53</v>
      </c>
      <c r="B1" s="100"/>
      <c r="C1" s="100"/>
      <c r="D1" s="100"/>
      <c r="E1" s="100"/>
      <c r="F1" s="101"/>
      <c r="J1" s="98" t="s">
        <v>51</v>
      </c>
      <c r="K1" s="98"/>
      <c r="L1" s="98"/>
      <c r="S1" s="97" t="s">
        <v>52</v>
      </c>
      <c r="T1" s="97"/>
      <c r="U1" s="97"/>
    </row>
    <row r="2" spans="1:21" x14ac:dyDescent="0.25">
      <c r="A2" s="69"/>
      <c r="B2" s="55"/>
      <c r="C2" s="55"/>
      <c r="D2" s="55"/>
      <c r="F2" s="70"/>
    </row>
    <row r="3" spans="1:21" ht="45.75" thickBot="1" x14ac:dyDescent="0.3">
      <c r="A3" s="56" t="s">
        <v>5</v>
      </c>
      <c r="B3" s="57" t="s">
        <v>6</v>
      </c>
      <c r="C3" s="57" t="s">
        <v>45</v>
      </c>
      <c r="D3" s="57" t="s">
        <v>7</v>
      </c>
      <c r="E3" s="57" t="s">
        <v>3</v>
      </c>
      <c r="F3" s="58" t="s">
        <v>8</v>
      </c>
    </row>
    <row r="4" spans="1:21" x14ac:dyDescent="0.25">
      <c r="A4" s="83" t="s">
        <v>13</v>
      </c>
      <c r="B4" s="72" t="s">
        <v>57</v>
      </c>
      <c r="C4" s="72">
        <v>2450</v>
      </c>
      <c r="D4" s="73">
        <v>1653.46</v>
      </c>
      <c r="E4" s="74">
        <v>68324.479999999996</v>
      </c>
      <c r="F4" s="75">
        <v>796.54</v>
      </c>
    </row>
    <row r="5" spans="1:21" x14ac:dyDescent="0.25">
      <c r="A5" s="84" t="s">
        <v>15</v>
      </c>
      <c r="B5" s="76" t="s">
        <v>10</v>
      </c>
      <c r="C5" s="76">
        <v>2450</v>
      </c>
      <c r="D5" s="77">
        <v>1664.3</v>
      </c>
      <c r="E5" s="78">
        <v>65910.94</v>
      </c>
      <c r="F5" s="79">
        <f>+C5-D5</f>
        <v>785.7</v>
      </c>
    </row>
    <row r="6" spans="1:21" x14ac:dyDescent="0.25">
      <c r="A6" s="84" t="s">
        <v>9</v>
      </c>
      <c r="B6" s="85" t="s">
        <v>54</v>
      </c>
      <c r="C6" s="76">
        <v>2550</v>
      </c>
      <c r="D6" s="77">
        <v>1648.97</v>
      </c>
      <c r="E6" s="78">
        <v>65748.44</v>
      </c>
      <c r="F6" s="86">
        <f>+C6-D6</f>
        <v>901.03</v>
      </c>
    </row>
    <row r="7" spans="1:21" x14ac:dyDescent="0.25">
      <c r="A7" s="84" t="s">
        <v>11</v>
      </c>
      <c r="B7" s="85" t="s">
        <v>54</v>
      </c>
      <c r="C7" s="76">
        <v>2550</v>
      </c>
      <c r="D7" s="77">
        <v>1621</v>
      </c>
      <c r="E7" s="78">
        <v>62628.63</v>
      </c>
      <c r="F7" s="79">
        <v>928.97</v>
      </c>
    </row>
    <row r="8" spans="1:21" x14ac:dyDescent="0.25">
      <c r="A8" s="84" t="s">
        <v>14</v>
      </c>
      <c r="B8" s="85" t="s">
        <v>54</v>
      </c>
      <c r="C8" s="76">
        <v>2550</v>
      </c>
      <c r="D8" s="77">
        <v>1646.41</v>
      </c>
      <c r="E8" s="78">
        <v>64627.45</v>
      </c>
      <c r="F8" s="79">
        <v>903.59</v>
      </c>
    </row>
    <row r="9" spans="1:21" x14ac:dyDescent="0.25">
      <c r="A9" s="84" t="s">
        <v>12</v>
      </c>
      <c r="B9" s="85" t="s">
        <v>54</v>
      </c>
      <c r="C9" s="76">
        <v>2550</v>
      </c>
      <c r="D9" s="77">
        <v>1657.2</v>
      </c>
      <c r="E9" s="78">
        <v>64119.47</v>
      </c>
      <c r="F9" s="79">
        <v>892.72</v>
      </c>
    </row>
    <row r="10" spans="1:21" x14ac:dyDescent="0.25">
      <c r="A10" s="84" t="s">
        <v>16</v>
      </c>
      <c r="B10" s="85" t="s">
        <v>54</v>
      </c>
      <c r="C10" s="76">
        <v>2550</v>
      </c>
      <c r="D10" s="77">
        <v>1662.94</v>
      </c>
      <c r="E10" s="78">
        <v>65324.39</v>
      </c>
      <c r="F10" s="79">
        <f>+C10-D10</f>
        <v>887.06</v>
      </c>
    </row>
    <row r="11" spans="1:21" ht="15.75" thickBot="1" x14ac:dyDescent="0.3">
      <c r="A11" s="87" t="s">
        <v>17</v>
      </c>
      <c r="B11" s="88" t="s">
        <v>55</v>
      </c>
      <c r="C11" s="102">
        <v>2550</v>
      </c>
      <c r="D11" s="80">
        <v>1660.3</v>
      </c>
      <c r="E11" s="81">
        <v>69923.600000000006</v>
      </c>
      <c r="F11" s="82">
        <f t="shared" ref="F11" si="0">+C11-D11</f>
        <v>889.7</v>
      </c>
    </row>
    <row r="12" spans="1:21" x14ac:dyDescent="0.25">
      <c r="A12" s="2"/>
      <c r="B12" s="3"/>
      <c r="C12" s="3"/>
      <c r="D12" s="4"/>
      <c r="E12" s="2"/>
      <c r="F12" s="3"/>
    </row>
    <row r="13" spans="1:21" x14ac:dyDescent="0.25">
      <c r="A13" s="2"/>
      <c r="B13" s="3"/>
      <c r="C13" s="3"/>
      <c r="D13" s="4"/>
      <c r="E13" s="2"/>
      <c r="F13" s="3"/>
    </row>
    <row r="14" spans="1:21" x14ac:dyDescent="0.25">
      <c r="A14" s="2"/>
      <c r="B14" s="3"/>
      <c r="C14" s="3"/>
      <c r="D14" s="4"/>
      <c r="E14" s="2"/>
      <c r="F14" s="3"/>
    </row>
    <row r="15" spans="1:21" x14ac:dyDescent="0.25">
      <c r="A15" s="2"/>
      <c r="B15" s="3"/>
      <c r="C15" s="3"/>
      <c r="D15" s="4"/>
      <c r="E15" s="2"/>
      <c r="F15" s="3"/>
    </row>
    <row r="16" spans="1:21" x14ac:dyDescent="0.25">
      <c r="A16" s="2"/>
      <c r="B16" s="3"/>
      <c r="C16" s="3"/>
      <c r="D16" s="4"/>
      <c r="E16" s="2"/>
      <c r="F16" s="3"/>
    </row>
    <row r="17" spans="1:6" x14ac:dyDescent="0.25">
      <c r="A17" s="2"/>
      <c r="B17" s="3"/>
      <c r="C17" s="3"/>
      <c r="D17" s="4"/>
      <c r="E17" s="2"/>
      <c r="F17" s="3"/>
    </row>
    <row r="18" spans="1:6" x14ac:dyDescent="0.25">
      <c r="A18" s="2"/>
      <c r="B18" s="3"/>
      <c r="C18" s="3"/>
      <c r="D18" s="4"/>
      <c r="E18" s="2"/>
      <c r="F18" s="3"/>
    </row>
    <row r="19" spans="1:6" x14ac:dyDescent="0.25">
      <c r="A19" s="2"/>
      <c r="B19" s="3"/>
      <c r="C19" s="3"/>
      <c r="D19" s="4"/>
      <c r="E19" s="2"/>
      <c r="F19" s="3"/>
    </row>
    <row r="20" spans="1:6" x14ac:dyDescent="0.25">
      <c r="A20" s="2"/>
      <c r="B20" s="3"/>
      <c r="C20" s="3"/>
      <c r="D20" s="4"/>
      <c r="E20" s="2"/>
      <c r="F20" s="3"/>
    </row>
    <row r="21" spans="1:6" x14ac:dyDescent="0.25">
      <c r="A21" s="2"/>
      <c r="B21" s="3"/>
      <c r="C21" s="3"/>
      <c r="D21" s="4"/>
      <c r="E21" s="2"/>
      <c r="F21" s="3"/>
    </row>
    <row r="22" spans="1:6" x14ac:dyDescent="0.25">
      <c r="A22" s="2"/>
      <c r="B22" s="3"/>
      <c r="C22" s="3"/>
      <c r="D22" s="4"/>
      <c r="E22" s="2"/>
      <c r="F22" s="3"/>
    </row>
    <row r="23" spans="1:6" x14ac:dyDescent="0.25">
      <c r="A23" s="2"/>
      <c r="B23" s="3"/>
      <c r="C23" s="3"/>
      <c r="D23" s="4"/>
      <c r="E23" s="2"/>
      <c r="F23" s="3"/>
    </row>
    <row r="24" spans="1:6" x14ac:dyDescent="0.25">
      <c r="A24" s="2"/>
      <c r="B24" s="3"/>
      <c r="C24" s="3"/>
      <c r="D24" s="4"/>
      <c r="E24" s="2"/>
      <c r="F24" s="3"/>
    </row>
    <row r="25" spans="1:6" x14ac:dyDescent="0.25">
      <c r="A25" s="2"/>
      <c r="B25" s="3"/>
      <c r="C25" s="3"/>
      <c r="D25" s="4"/>
      <c r="E25" s="2"/>
      <c r="F25" s="3"/>
    </row>
    <row r="26" spans="1:6" x14ac:dyDescent="0.25">
      <c r="A26" s="2"/>
      <c r="B26" s="3"/>
      <c r="C26" s="3"/>
      <c r="D26" s="4"/>
      <c r="E26" s="2"/>
      <c r="F26" s="3"/>
    </row>
    <row r="27" spans="1:6" x14ac:dyDescent="0.25">
      <c r="A27" s="2"/>
      <c r="B27" s="3"/>
      <c r="C27" s="3"/>
      <c r="D27" s="4"/>
      <c r="E27" s="2"/>
      <c r="F27" s="3"/>
    </row>
    <row r="28" spans="1:6" x14ac:dyDescent="0.25">
      <c r="A28" s="2"/>
      <c r="B28" s="3"/>
      <c r="C28" s="3"/>
      <c r="D28" s="4"/>
      <c r="E28" s="2"/>
      <c r="F28" s="3"/>
    </row>
    <row r="29" spans="1:6" x14ac:dyDescent="0.25">
      <c r="A29" s="2"/>
      <c r="B29" s="3"/>
      <c r="C29" s="3"/>
      <c r="D29" s="4"/>
      <c r="E29" s="2"/>
      <c r="F29" s="3"/>
    </row>
    <row r="30" spans="1:6" x14ac:dyDescent="0.25">
      <c r="A30" s="2"/>
      <c r="B30" s="3"/>
      <c r="C30" s="3"/>
      <c r="D30" s="4"/>
      <c r="E30" s="2"/>
      <c r="F30" s="3"/>
    </row>
    <row r="31" spans="1:6" x14ac:dyDescent="0.25">
      <c r="A31" s="2"/>
      <c r="B31" s="3"/>
      <c r="C31" s="3"/>
      <c r="D31" s="4"/>
      <c r="E31" s="2"/>
      <c r="F31" s="3"/>
    </row>
  </sheetData>
  <mergeCells count="3">
    <mergeCell ref="A1:F1"/>
    <mergeCell ref="J1:L1"/>
    <mergeCell ref="S1:U1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 C172R &amp; S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Michael Gaffney</cp:lastModifiedBy>
  <dcterms:created xsi:type="dcterms:W3CDTF">2020-04-14T20:07:30Z</dcterms:created>
  <dcterms:modified xsi:type="dcterms:W3CDTF">2024-02-13T15:45:37Z</dcterms:modified>
</cp:coreProperties>
</file>